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ego\Downloads\ENTREGA CONSULTORIA SMC-P-441408-2023\TECNICO\Aforos\Calculo Aforos\"/>
    </mc:Choice>
  </mc:AlternateContent>
  <xr:revisionPtr revIDLastSave="0" documentId="13_ncr:1_{2F048B2A-3403-4DBC-88A8-1D92445A6856}" xr6:coauthVersionLast="47" xr6:coauthVersionMax="47" xr10:uidLastSave="{00000000-0000-0000-0000-000000000000}"/>
  <bookViews>
    <workbookView xWindow="-108" yWindow="-108" windowWidth="23256" windowHeight="12456" activeTab="1" xr2:uid="{CB9A5F82-8F41-4AE2-826F-5248A71672E6}"/>
  </bookViews>
  <sheets>
    <sheet name="AF_RP_01" sheetId="7" r:id="rId1"/>
    <sheet name="AF_RP_02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7" l="1"/>
  <c r="D26" i="7"/>
  <c r="B26" i="7"/>
  <c r="C23" i="7"/>
  <c r="B27" i="6"/>
  <c r="C24" i="6"/>
  <c r="W18" i="7"/>
  <c r="T17" i="7"/>
  <c r="U17" i="7" s="1"/>
  <c r="Q17" i="7"/>
  <c r="R17" i="7" s="1"/>
  <c r="N17" i="7"/>
  <c r="O17" i="7" s="1"/>
  <c r="K17" i="7"/>
  <c r="L17" i="7" s="1"/>
  <c r="H17" i="7"/>
  <c r="I17" i="7" s="1"/>
  <c r="C17" i="7"/>
  <c r="T16" i="7"/>
  <c r="U16" i="7" s="1"/>
  <c r="Q16" i="7"/>
  <c r="R16" i="7" s="1"/>
  <c r="N16" i="7"/>
  <c r="O16" i="7" s="1"/>
  <c r="K16" i="7"/>
  <c r="L16" i="7" s="1"/>
  <c r="H16" i="7"/>
  <c r="I16" i="7" s="1"/>
  <c r="C16" i="7"/>
  <c r="T15" i="7"/>
  <c r="U15" i="7" s="1"/>
  <c r="Q15" i="7"/>
  <c r="R15" i="7" s="1"/>
  <c r="N15" i="7"/>
  <c r="O15" i="7" s="1"/>
  <c r="K15" i="7"/>
  <c r="L15" i="7" s="1"/>
  <c r="H15" i="7"/>
  <c r="I15" i="7" s="1"/>
  <c r="T18" i="6"/>
  <c r="U18" i="6" s="1"/>
  <c r="Q18" i="6"/>
  <c r="R18" i="6" s="1"/>
  <c r="N18" i="6"/>
  <c r="O18" i="6" s="1"/>
  <c r="K18" i="6"/>
  <c r="L18" i="6" s="1"/>
  <c r="H18" i="6"/>
  <c r="I18" i="6" s="1"/>
  <c r="T17" i="6"/>
  <c r="U17" i="6" s="1"/>
  <c r="Q17" i="6"/>
  <c r="R17" i="6" s="1"/>
  <c r="N17" i="6"/>
  <c r="O17" i="6" s="1"/>
  <c r="K17" i="6"/>
  <c r="L17" i="6" s="1"/>
  <c r="H17" i="6"/>
  <c r="I17" i="6" s="1"/>
  <c r="T16" i="6"/>
  <c r="U16" i="6" s="1"/>
  <c r="Q16" i="6"/>
  <c r="R16" i="6" s="1"/>
  <c r="N16" i="6"/>
  <c r="O16" i="6" s="1"/>
  <c r="K16" i="6"/>
  <c r="L16" i="6" s="1"/>
  <c r="H16" i="6"/>
  <c r="I16" i="6" s="1"/>
  <c r="C17" i="6"/>
  <c r="C18" i="6"/>
  <c r="C16" i="6"/>
  <c r="W19" i="6"/>
  <c r="F27" i="6" s="1"/>
  <c r="D27" i="6"/>
  <c r="T15" i="6"/>
  <c r="U15" i="6" s="1"/>
  <c r="Q15" i="6"/>
  <c r="R15" i="6" s="1"/>
  <c r="N15" i="6"/>
  <c r="O15" i="6" s="1"/>
  <c r="K15" i="6"/>
  <c r="L15" i="6" s="1"/>
  <c r="H15" i="6"/>
  <c r="I15" i="6" s="1"/>
  <c r="V15" i="7" l="1"/>
  <c r="X15" i="7" s="1"/>
  <c r="C26" i="7"/>
  <c r="C27" i="6"/>
  <c r="V17" i="7"/>
  <c r="X17" i="7" s="1"/>
  <c r="V16" i="7"/>
  <c r="X16" i="7" s="1"/>
  <c r="V16" i="6"/>
  <c r="X16" i="6" s="1"/>
  <c r="V17" i="6"/>
  <c r="X17" i="6" s="1"/>
  <c r="V18" i="6"/>
  <c r="X18" i="6" s="1"/>
  <c r="V15" i="6"/>
  <c r="X15" i="6" s="1"/>
  <c r="X18" i="7" l="1"/>
  <c r="X19" i="6"/>
  <c r="H26" i="7" l="1"/>
  <c r="G26" i="7" s="1"/>
  <c r="H27" i="6"/>
  <c r="G27" i="6" s="1"/>
</calcChain>
</file>

<file path=xl/sharedStrings.xml><?xml version="1.0" encoding="utf-8"?>
<sst xmlns="http://schemas.openxmlformats.org/spreadsheetml/2006/main" count="90" uniqueCount="39">
  <si>
    <t>Fecha:</t>
  </si>
  <si>
    <t>Proyecto :</t>
  </si>
  <si>
    <t>Cuerpo de agua:</t>
  </si>
  <si>
    <t xml:space="preserve">No. </t>
  </si>
  <si>
    <t>Profundidad (b) (m)</t>
  </si>
  <si>
    <t>Profundidad (B) (m)</t>
  </si>
  <si>
    <t>Vel (m/s)</t>
  </si>
  <si>
    <t>Caudal Q (m3/s)</t>
  </si>
  <si>
    <t>Total M3/s</t>
  </si>
  <si>
    <t xml:space="preserve">Ancho Rio (m): </t>
  </si>
  <si>
    <t xml:space="preserve">Seccion: </t>
  </si>
  <si>
    <t>Ancho Dovela (m)</t>
  </si>
  <si>
    <t>V0.0</t>
  </si>
  <si>
    <t>V0.2</t>
  </si>
  <si>
    <t>V0.6</t>
  </si>
  <si>
    <t>V0.8</t>
  </si>
  <si>
    <t>V1.0</t>
  </si>
  <si>
    <t>Tiempo de Medicion (s)</t>
  </si>
  <si>
    <t>Revoluciones por Minuto (rpm)</t>
  </si>
  <si>
    <t>Revoluciones por Segundo (rps)</t>
  </si>
  <si>
    <t>Area Dovela (m2)</t>
  </si>
  <si>
    <t>Medicion Superficial</t>
  </si>
  <si>
    <t>Medicion 20% Profundidad</t>
  </si>
  <si>
    <t>Medicion 60% Profundidad</t>
  </si>
  <si>
    <t>Medicion 80% Profundidad</t>
  </si>
  <si>
    <t>Medicion Fondo</t>
  </si>
  <si>
    <t>SECCION:</t>
  </si>
  <si>
    <t>Fecha Aforo</t>
  </si>
  <si>
    <t>Ancho de la Secion Mojada (m)</t>
  </si>
  <si>
    <t>Profundidad Maxima (m)</t>
  </si>
  <si>
    <t>Perimetro Mojado (m)</t>
  </si>
  <si>
    <t>Area  Mojada (m2)</t>
  </si>
  <si>
    <t>Velocidad Media (m/s)</t>
  </si>
  <si>
    <t>Caudal Medio (m3/s)</t>
  </si>
  <si>
    <t xml:space="preserve">AFORO 01 </t>
  </si>
  <si>
    <t>RIO PIEDRAS</t>
  </si>
  <si>
    <t>SERVICIOS TÉCNICOS DE APOYO PARA REALIZAR AFOROS LÍQUIDOS Y SÓLIDOS EN EL MARCO DEL CONTRATO N° CI-272 DE 2023 SUSCRITO CON CORNARE</t>
  </si>
  <si>
    <t>Total m3/s</t>
  </si>
  <si>
    <t>AFORO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</si>
</sst>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Times New Roman"/>
      <family val="2"/>
    </font>
    <font>
      <sz val="10"/>
      <color theme="1"/>
      <name val="Tahoma"/>
      <family val="2"/>
    </font>
    <font>
      <sz val="10"/>
      <color theme="1"/>
      <name val="Times New Roman"/>
      <family val="2"/>
    </font>
    <font>
      <b/>
      <sz val="10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4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4" fontId="1" fillId="0" borderId="2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5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AF542-47B0-4540-871F-66882EE81AEE}">
  <dimension ref="B2:X26"/>
  <sheetViews>
    <sheetView zoomScale="70" zoomScaleNormal="70" workbookViewId="0">
      <selection activeCell="B26" sqref="B26:H26"/>
    </sheetView>
  </sheetViews>
  <sheetFormatPr baseColWidth="10" defaultColWidth="11.44140625" defaultRowHeight="13.2" x14ac:dyDescent="0.25"/>
  <cols>
    <col min="1" max="1" width="11.44140625" style="2"/>
    <col min="2" max="2" width="18.5546875" style="3" bestFit="1" customWidth="1"/>
    <col min="3" max="3" width="14.6640625" style="3" customWidth="1"/>
    <col min="4" max="4" width="15.33203125" style="3" customWidth="1"/>
    <col min="5" max="5" width="11.44140625" style="3"/>
    <col min="6" max="6" width="12.6640625" style="3" customWidth="1"/>
    <col min="7" max="24" width="11.44140625" style="3"/>
    <col min="25" max="16384" width="11.44140625" style="2"/>
  </cols>
  <sheetData>
    <row r="2" spans="2:24" x14ac:dyDescent="0.25">
      <c r="B2" s="6" t="s">
        <v>0</v>
      </c>
      <c r="C2" s="12">
        <v>45197</v>
      </c>
      <c r="D2" s="13"/>
      <c r="E2" s="13"/>
      <c r="F2" s="13"/>
      <c r="G2" s="1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2:24" x14ac:dyDescent="0.25">
      <c r="B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2:24" ht="18.75" customHeight="1" x14ac:dyDescent="0.25">
      <c r="B4" s="11" t="s">
        <v>1</v>
      </c>
      <c r="C4" s="15" t="s">
        <v>36</v>
      </c>
      <c r="D4" s="16"/>
      <c r="E4" s="16"/>
      <c r="F4" s="16"/>
      <c r="G4" s="1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2:24" ht="18.75" customHeight="1" x14ac:dyDescent="0.25">
      <c r="B5" s="11"/>
      <c r="C5" s="18"/>
      <c r="D5" s="19"/>
      <c r="E5" s="19"/>
      <c r="F5" s="19"/>
      <c r="G5" s="2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2:24" x14ac:dyDescent="0.25">
      <c r="B6" s="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2:24" x14ac:dyDescent="0.25">
      <c r="B7" s="6" t="s">
        <v>2</v>
      </c>
      <c r="C7" s="22" t="s">
        <v>35</v>
      </c>
      <c r="D7" s="13"/>
      <c r="E7" s="13"/>
      <c r="F7" s="13"/>
      <c r="G7" s="14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2:24" x14ac:dyDescent="0.25">
      <c r="B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2:24" x14ac:dyDescent="0.25">
      <c r="B9" s="6" t="s">
        <v>9</v>
      </c>
      <c r="C9" s="1">
        <v>2.27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2:24" x14ac:dyDescent="0.25">
      <c r="B10" s="5"/>
    </row>
    <row r="11" spans="2:24" x14ac:dyDescent="0.25">
      <c r="B11" s="6" t="s">
        <v>10</v>
      </c>
      <c r="C11" s="1" t="s">
        <v>38</v>
      </c>
    </row>
    <row r="13" spans="2:24" ht="12.75" customHeight="1" x14ac:dyDescent="0.25">
      <c r="G13" s="10" t="s">
        <v>21</v>
      </c>
      <c r="H13" s="10"/>
      <c r="I13" s="10"/>
      <c r="J13" s="10" t="s">
        <v>22</v>
      </c>
      <c r="K13" s="10"/>
      <c r="L13" s="10"/>
      <c r="M13" s="10" t="s">
        <v>23</v>
      </c>
      <c r="N13" s="10"/>
      <c r="O13" s="10"/>
      <c r="P13" s="10" t="s">
        <v>24</v>
      </c>
      <c r="Q13" s="10"/>
      <c r="R13" s="10"/>
      <c r="S13" s="10" t="s">
        <v>25</v>
      </c>
      <c r="T13" s="10"/>
      <c r="U13" s="10"/>
    </row>
    <row r="14" spans="2:24" ht="52.8" x14ac:dyDescent="0.25">
      <c r="B14" s="4" t="s">
        <v>3</v>
      </c>
      <c r="C14" s="4" t="s">
        <v>4</v>
      </c>
      <c r="D14" s="4" t="s">
        <v>5</v>
      </c>
      <c r="E14" s="4" t="s">
        <v>11</v>
      </c>
      <c r="F14" s="4" t="s">
        <v>17</v>
      </c>
      <c r="G14" s="4" t="s">
        <v>18</v>
      </c>
      <c r="H14" s="4" t="s">
        <v>19</v>
      </c>
      <c r="I14" s="4" t="s">
        <v>12</v>
      </c>
      <c r="J14" s="4" t="s">
        <v>18</v>
      </c>
      <c r="K14" s="4" t="s">
        <v>19</v>
      </c>
      <c r="L14" s="4" t="s">
        <v>13</v>
      </c>
      <c r="M14" s="4" t="s">
        <v>18</v>
      </c>
      <c r="N14" s="4" t="s">
        <v>19</v>
      </c>
      <c r="O14" s="4" t="s">
        <v>14</v>
      </c>
      <c r="P14" s="4" t="s">
        <v>18</v>
      </c>
      <c r="Q14" s="4" t="s">
        <v>19</v>
      </c>
      <c r="R14" s="4" t="s">
        <v>15</v>
      </c>
      <c r="S14" s="4" t="s">
        <v>18</v>
      </c>
      <c r="T14" s="4" t="s">
        <v>19</v>
      </c>
      <c r="U14" s="4" t="s">
        <v>16</v>
      </c>
      <c r="V14" s="4" t="s">
        <v>6</v>
      </c>
      <c r="W14" s="4" t="s">
        <v>20</v>
      </c>
      <c r="X14" s="4" t="s">
        <v>7</v>
      </c>
    </row>
    <row r="15" spans="2:24" x14ac:dyDescent="0.25">
      <c r="B15" s="1">
        <v>1</v>
      </c>
      <c r="C15" s="1">
        <v>0</v>
      </c>
      <c r="D15" s="1">
        <v>0.41099999999999998</v>
      </c>
      <c r="E15" s="1">
        <v>1</v>
      </c>
      <c r="F15" s="1">
        <v>60</v>
      </c>
      <c r="G15" s="1">
        <v>26</v>
      </c>
      <c r="H15" s="1">
        <f>G15/$F$15</f>
        <v>0.43333333333333335</v>
      </c>
      <c r="I15" s="1">
        <f>0.296*H15</f>
        <v>0.12826666666666667</v>
      </c>
      <c r="J15" s="1">
        <v>20</v>
      </c>
      <c r="K15" s="1">
        <f>J15/$F$15</f>
        <v>0.33333333333333331</v>
      </c>
      <c r="L15" s="1">
        <f>0.296*K15</f>
        <v>9.8666666666666653E-2</v>
      </c>
      <c r="M15" s="1">
        <v>23</v>
      </c>
      <c r="N15" s="1">
        <f>M15/$F$15</f>
        <v>0.38333333333333336</v>
      </c>
      <c r="O15" s="1">
        <f>0.296*N15</f>
        <v>0.11346666666666667</v>
      </c>
      <c r="P15" s="1">
        <v>37</v>
      </c>
      <c r="Q15" s="1">
        <f>P15/$F$15</f>
        <v>0.6166666666666667</v>
      </c>
      <c r="R15" s="1">
        <f>0.296*Q15</f>
        <v>0.18253333333333333</v>
      </c>
      <c r="S15" s="1">
        <v>15</v>
      </c>
      <c r="T15" s="1">
        <f>S15/$F$15</f>
        <v>0.25</v>
      </c>
      <c r="U15" s="1">
        <f>0.296*T15</f>
        <v>7.3999999999999996E-2</v>
      </c>
      <c r="V15" s="1">
        <f>((U15)+(3*R15)+(2*O15)+(3*L15)+I15)/10</f>
        <v>0.12728</v>
      </c>
      <c r="W15" s="1">
        <v>0.46750000000000003</v>
      </c>
      <c r="X15" s="1">
        <f>V15*W15</f>
        <v>5.9503400000000005E-2</v>
      </c>
    </row>
    <row r="16" spans="2:24" x14ac:dyDescent="0.25">
      <c r="B16" s="1">
        <v>2</v>
      </c>
      <c r="C16" s="1">
        <f>D15</f>
        <v>0.41099999999999998</v>
      </c>
      <c r="D16" s="1">
        <v>0.52300000000000002</v>
      </c>
      <c r="E16" s="1">
        <v>1</v>
      </c>
      <c r="F16" s="1">
        <v>60</v>
      </c>
      <c r="G16" s="1">
        <v>35</v>
      </c>
      <c r="H16" s="1">
        <f t="shared" ref="H16:H17" si="0">G16/$F$15</f>
        <v>0.58333333333333337</v>
      </c>
      <c r="I16" s="1">
        <f t="shared" ref="I16:I17" si="1">0.296*H16</f>
        <v>0.17266666666666666</v>
      </c>
      <c r="J16" s="1">
        <v>29</v>
      </c>
      <c r="K16" s="1">
        <f t="shared" ref="K16:K17" si="2">J16/$F$15</f>
        <v>0.48333333333333334</v>
      </c>
      <c r="L16" s="1">
        <f t="shared" ref="L16:L17" si="3">0.296*K16</f>
        <v>0.14306666666666665</v>
      </c>
      <c r="M16" s="1">
        <v>31</v>
      </c>
      <c r="N16" s="1">
        <f t="shared" ref="N16:N17" si="4">M16/$F$15</f>
        <v>0.51666666666666672</v>
      </c>
      <c r="O16" s="1">
        <f t="shared" ref="O16:O17" si="5">0.296*N16</f>
        <v>0.15293333333333334</v>
      </c>
      <c r="P16" s="1">
        <v>28</v>
      </c>
      <c r="Q16" s="1">
        <f t="shared" ref="Q16:Q17" si="6">P16/$F$15</f>
        <v>0.46666666666666667</v>
      </c>
      <c r="R16" s="1">
        <f t="shared" ref="R16:R17" si="7">0.296*Q16</f>
        <v>0.13813333333333333</v>
      </c>
      <c r="S16" s="1">
        <v>12</v>
      </c>
      <c r="T16" s="1">
        <f t="shared" ref="T16:T17" si="8">S16/$F$15</f>
        <v>0.2</v>
      </c>
      <c r="U16" s="1">
        <f t="shared" ref="U16:U17" si="9">0.296*T16</f>
        <v>5.9200000000000003E-2</v>
      </c>
      <c r="V16" s="1">
        <f t="shared" ref="V16:V17" si="10">((U16)+(3*R16)+(2*O16)+(3*L16)+I16)/10</f>
        <v>0.13813333333333336</v>
      </c>
      <c r="W16" s="1">
        <v>0.45490000000000003</v>
      </c>
      <c r="X16" s="1">
        <f t="shared" ref="X16:X17" si="11">V16*W16</f>
        <v>6.2836853333333345E-2</v>
      </c>
    </row>
    <row r="17" spans="2:24" x14ac:dyDescent="0.25">
      <c r="B17" s="1">
        <v>3</v>
      </c>
      <c r="C17" s="1">
        <f t="shared" ref="C17" si="12">D16</f>
        <v>0.52300000000000002</v>
      </c>
      <c r="D17" s="1">
        <v>0.38600000000000001</v>
      </c>
      <c r="E17" s="1">
        <v>0.27</v>
      </c>
      <c r="F17" s="1">
        <v>60</v>
      </c>
      <c r="G17" s="1">
        <v>27</v>
      </c>
      <c r="H17" s="1">
        <f t="shared" si="0"/>
        <v>0.45</v>
      </c>
      <c r="I17" s="1">
        <f t="shared" si="1"/>
        <v>0.13319999999999999</v>
      </c>
      <c r="J17" s="1">
        <v>24</v>
      </c>
      <c r="K17" s="1">
        <f t="shared" si="2"/>
        <v>0.4</v>
      </c>
      <c r="L17" s="1">
        <f t="shared" si="3"/>
        <v>0.11840000000000001</v>
      </c>
      <c r="M17" s="1">
        <v>29</v>
      </c>
      <c r="N17" s="1">
        <f t="shared" si="4"/>
        <v>0.48333333333333334</v>
      </c>
      <c r="O17" s="1">
        <f t="shared" si="5"/>
        <v>0.14306666666666665</v>
      </c>
      <c r="P17" s="1">
        <v>21</v>
      </c>
      <c r="Q17" s="1">
        <f t="shared" si="6"/>
        <v>0.35</v>
      </c>
      <c r="R17" s="1">
        <f t="shared" si="7"/>
        <v>0.10359999999999998</v>
      </c>
      <c r="S17" s="1">
        <v>8</v>
      </c>
      <c r="T17" s="1">
        <f t="shared" si="8"/>
        <v>0.13333333333333333</v>
      </c>
      <c r="U17" s="1">
        <f t="shared" si="9"/>
        <v>3.9466666666666664E-2</v>
      </c>
      <c r="V17" s="1">
        <f t="shared" si="10"/>
        <v>0.11247999999999998</v>
      </c>
      <c r="W17" s="1">
        <v>5.2200000000000003E-2</v>
      </c>
      <c r="X17" s="1">
        <f t="shared" si="11"/>
        <v>5.8714559999999997E-3</v>
      </c>
    </row>
    <row r="18" spans="2:24" x14ac:dyDescent="0.25">
      <c r="V18" s="7" t="s">
        <v>8</v>
      </c>
      <c r="W18" s="8">
        <f>SUM(W15:W17)</f>
        <v>0.97460000000000013</v>
      </c>
      <c r="X18" s="8">
        <f>SUM(X15:X17)</f>
        <v>0.12821170933333334</v>
      </c>
    </row>
    <row r="23" spans="2:24" x14ac:dyDescent="0.25">
      <c r="B23" s="6" t="s">
        <v>26</v>
      </c>
      <c r="C23" s="23" t="str">
        <f>C11</f>
        <v>AFORO 02</v>
      </c>
      <c r="D23" s="23"/>
      <c r="E23" s="23"/>
    </row>
    <row r="25" spans="2:24" s="3" customFormat="1" ht="39.6" x14ac:dyDescent="0.25">
      <c r="B25" s="4" t="s">
        <v>27</v>
      </c>
      <c r="C25" s="4" t="s">
        <v>29</v>
      </c>
      <c r="D25" s="4" t="s">
        <v>28</v>
      </c>
      <c r="E25" s="4" t="s">
        <v>30</v>
      </c>
      <c r="F25" s="4" t="s">
        <v>31</v>
      </c>
      <c r="G25" s="4" t="s">
        <v>32</v>
      </c>
      <c r="H25" s="4" t="s">
        <v>33</v>
      </c>
    </row>
    <row r="26" spans="2:24" s="3" customFormat="1" x14ac:dyDescent="0.25">
      <c r="B26" s="9">
        <f>C2</f>
        <v>45197</v>
      </c>
      <c r="C26" s="1">
        <f>MAX(C15:D17)</f>
        <v>0.52300000000000002</v>
      </c>
      <c r="D26" s="1">
        <f>C9</f>
        <v>2.27</v>
      </c>
      <c r="E26" s="1">
        <v>5.1688999999999998</v>
      </c>
      <c r="F26" s="1">
        <f>W18</f>
        <v>0.97460000000000013</v>
      </c>
      <c r="G26" s="1">
        <f>H26/F26</f>
        <v>0.13155315958683902</v>
      </c>
      <c r="H26" s="1">
        <f>X18</f>
        <v>0.12821170933333334</v>
      </c>
    </row>
  </sheetData>
  <mergeCells count="10">
    <mergeCell ref="M13:O13"/>
    <mergeCell ref="P13:R13"/>
    <mergeCell ref="S13:U13"/>
    <mergeCell ref="C23:E23"/>
    <mergeCell ref="C2:G2"/>
    <mergeCell ref="B4:B5"/>
    <mergeCell ref="C4:G5"/>
    <mergeCell ref="C7:G7"/>
    <mergeCell ref="G13:I13"/>
    <mergeCell ref="J13:L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DD815-4BDA-4855-990F-AADBF43F8EA6}">
  <dimension ref="B2:X27"/>
  <sheetViews>
    <sheetView tabSelected="1" topLeftCell="A9" zoomScale="70" zoomScaleNormal="70" workbookViewId="0">
      <selection activeCell="J26" sqref="J26"/>
    </sheetView>
  </sheetViews>
  <sheetFormatPr baseColWidth="10" defaultColWidth="11.44140625" defaultRowHeight="13.2" x14ac:dyDescent="0.25"/>
  <cols>
    <col min="1" max="1" width="11.44140625" style="2"/>
    <col min="2" max="2" width="18.5546875" style="3" bestFit="1" customWidth="1"/>
    <col min="3" max="4" width="14.44140625" style="3" bestFit="1" customWidth="1"/>
    <col min="5" max="5" width="11.109375" style="3" bestFit="1" customWidth="1"/>
    <col min="6" max="6" width="12.5546875" style="3" bestFit="1" customWidth="1"/>
    <col min="7" max="7" width="11" style="3" bestFit="1" customWidth="1"/>
    <col min="8" max="9" width="12.5546875" style="3" bestFit="1" customWidth="1"/>
    <col min="10" max="10" width="11" style="3" bestFit="1" customWidth="1"/>
    <col min="11" max="12" width="12.5546875" style="3" bestFit="1" customWidth="1"/>
    <col min="13" max="13" width="11" style="3" bestFit="1" customWidth="1"/>
    <col min="14" max="15" width="12.5546875" style="3" bestFit="1" customWidth="1"/>
    <col min="16" max="16" width="11" style="3" bestFit="1" customWidth="1"/>
    <col min="17" max="18" width="12.5546875" style="3" bestFit="1" customWidth="1"/>
    <col min="19" max="19" width="11" style="3" bestFit="1" customWidth="1"/>
    <col min="20" max="21" width="12.5546875" style="3" bestFit="1" customWidth="1"/>
    <col min="22" max="22" width="13.109375" style="3" bestFit="1" customWidth="1"/>
    <col min="23" max="23" width="9.109375" style="3" bestFit="1" customWidth="1"/>
    <col min="24" max="24" width="12.5546875" style="3" bestFit="1" customWidth="1"/>
    <col min="25" max="16384" width="11.44140625" style="2"/>
  </cols>
  <sheetData>
    <row r="2" spans="2:24" x14ac:dyDescent="0.25">
      <c r="B2" s="6" t="s">
        <v>0</v>
      </c>
      <c r="C2" s="12">
        <v>45197</v>
      </c>
      <c r="D2" s="13"/>
      <c r="E2" s="13"/>
      <c r="F2" s="13"/>
      <c r="G2" s="1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2:24" x14ac:dyDescent="0.25">
      <c r="B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2:24" ht="18.75" customHeight="1" x14ac:dyDescent="0.25">
      <c r="B4" s="11" t="s">
        <v>1</v>
      </c>
      <c r="C4" s="15" t="s">
        <v>36</v>
      </c>
      <c r="D4" s="16"/>
      <c r="E4" s="16"/>
      <c r="F4" s="16"/>
      <c r="G4" s="1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2:24" ht="18.75" customHeight="1" x14ac:dyDescent="0.25">
      <c r="B5" s="11"/>
      <c r="C5" s="18"/>
      <c r="D5" s="19"/>
      <c r="E5" s="19"/>
      <c r="F5" s="19"/>
      <c r="G5" s="2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2:24" x14ac:dyDescent="0.25">
      <c r="B6" s="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2:24" x14ac:dyDescent="0.25">
      <c r="B7" s="6" t="s">
        <v>2</v>
      </c>
      <c r="C7" s="22" t="s">
        <v>35</v>
      </c>
      <c r="D7" s="13"/>
      <c r="E7" s="13"/>
      <c r="F7" s="13"/>
      <c r="G7" s="14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2:24" x14ac:dyDescent="0.25">
      <c r="B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2:24" x14ac:dyDescent="0.25">
      <c r="B9" s="6" t="s">
        <v>9</v>
      </c>
      <c r="C9" s="1">
        <v>3.52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2:24" x14ac:dyDescent="0.25">
      <c r="B10" s="5"/>
    </row>
    <row r="11" spans="2:24" x14ac:dyDescent="0.25">
      <c r="B11" s="6" t="s">
        <v>10</v>
      </c>
      <c r="C11" s="1" t="s">
        <v>34</v>
      </c>
    </row>
    <row r="13" spans="2:24" ht="12.75" customHeight="1" x14ac:dyDescent="0.25">
      <c r="G13" s="10" t="s">
        <v>21</v>
      </c>
      <c r="H13" s="10"/>
      <c r="I13" s="10"/>
      <c r="J13" s="10" t="s">
        <v>22</v>
      </c>
      <c r="K13" s="10"/>
      <c r="L13" s="10"/>
      <c r="M13" s="10" t="s">
        <v>23</v>
      </c>
      <c r="N13" s="10"/>
      <c r="O13" s="10"/>
      <c r="P13" s="10" t="s">
        <v>24</v>
      </c>
      <c r="Q13" s="10"/>
      <c r="R13" s="10"/>
      <c r="S13" s="10" t="s">
        <v>25</v>
      </c>
      <c r="T13" s="10"/>
      <c r="U13" s="10"/>
    </row>
    <row r="14" spans="2:24" ht="52.8" x14ac:dyDescent="0.25">
      <c r="B14" s="4" t="s">
        <v>3</v>
      </c>
      <c r="C14" s="4" t="s">
        <v>4</v>
      </c>
      <c r="D14" s="4" t="s">
        <v>5</v>
      </c>
      <c r="E14" s="4" t="s">
        <v>11</v>
      </c>
      <c r="F14" s="4" t="s">
        <v>17</v>
      </c>
      <c r="G14" s="4" t="s">
        <v>18</v>
      </c>
      <c r="H14" s="4" t="s">
        <v>19</v>
      </c>
      <c r="I14" s="4" t="s">
        <v>12</v>
      </c>
      <c r="J14" s="4" t="s">
        <v>18</v>
      </c>
      <c r="K14" s="4" t="s">
        <v>19</v>
      </c>
      <c r="L14" s="4" t="s">
        <v>13</v>
      </c>
      <c r="M14" s="4" t="s">
        <v>18</v>
      </c>
      <c r="N14" s="4" t="s">
        <v>19</v>
      </c>
      <c r="O14" s="4" t="s">
        <v>14</v>
      </c>
      <c r="P14" s="4" t="s">
        <v>18</v>
      </c>
      <c r="Q14" s="4" t="s">
        <v>19</v>
      </c>
      <c r="R14" s="4" t="s">
        <v>15</v>
      </c>
      <c r="S14" s="4" t="s">
        <v>18</v>
      </c>
      <c r="T14" s="4" t="s">
        <v>19</v>
      </c>
      <c r="U14" s="4" t="s">
        <v>16</v>
      </c>
      <c r="V14" s="4" t="s">
        <v>6</v>
      </c>
      <c r="W14" s="4" t="s">
        <v>20</v>
      </c>
      <c r="X14" s="4" t="s">
        <v>7</v>
      </c>
    </row>
    <row r="15" spans="2:24" x14ac:dyDescent="0.25">
      <c r="B15" s="1">
        <v>1</v>
      </c>
      <c r="C15" s="1">
        <v>0</v>
      </c>
      <c r="D15" s="1">
        <v>0.36599999999999999</v>
      </c>
      <c r="E15" s="1">
        <v>0.58799999999999997</v>
      </c>
      <c r="F15" s="1">
        <v>60</v>
      </c>
      <c r="G15" s="1">
        <v>13</v>
      </c>
      <c r="H15" s="1">
        <f>G15/$F$15</f>
        <v>0.21666666666666667</v>
      </c>
      <c r="I15" s="1">
        <f>0.296*H15</f>
        <v>6.4133333333333334E-2</v>
      </c>
      <c r="J15" s="1">
        <v>18</v>
      </c>
      <c r="K15" s="1">
        <f>J15/$F$15</f>
        <v>0.3</v>
      </c>
      <c r="L15" s="1">
        <f>0.296*K15</f>
        <v>8.879999999999999E-2</v>
      </c>
      <c r="M15" s="1">
        <v>10</v>
      </c>
      <c r="N15" s="1">
        <f>M15/$F$15</f>
        <v>0.16666666666666666</v>
      </c>
      <c r="O15" s="1">
        <f>0.296*N15</f>
        <v>4.9333333333333326E-2</v>
      </c>
      <c r="P15" s="1">
        <v>10</v>
      </c>
      <c r="Q15" s="1">
        <f>P15/$F$15</f>
        <v>0.16666666666666666</v>
      </c>
      <c r="R15" s="1">
        <f>0.296*Q15</f>
        <v>4.9333333333333326E-2</v>
      </c>
      <c r="S15" s="1">
        <v>10</v>
      </c>
      <c r="T15" s="1">
        <f>S15/$F$15</f>
        <v>0.16666666666666666</v>
      </c>
      <c r="U15" s="1">
        <f>0.296*T15</f>
        <v>4.9333333333333326E-2</v>
      </c>
      <c r="V15" s="1">
        <f>((U15)+(3*R15)+(2*O15)+(3*L15)+I15)/10</f>
        <v>6.2653333333333325E-2</v>
      </c>
      <c r="W15" s="1">
        <v>0.1076</v>
      </c>
      <c r="X15" s="1">
        <f>V15*W15</f>
        <v>6.7414986666666657E-3</v>
      </c>
    </row>
    <row r="16" spans="2:24" x14ac:dyDescent="0.25">
      <c r="B16" s="1">
        <v>2</v>
      </c>
      <c r="C16" s="1">
        <f>D15</f>
        <v>0.36599999999999999</v>
      </c>
      <c r="D16" s="1">
        <v>0.49299999999999999</v>
      </c>
      <c r="E16" s="1">
        <v>1</v>
      </c>
      <c r="F16" s="1">
        <v>60</v>
      </c>
      <c r="G16" s="1">
        <v>26</v>
      </c>
      <c r="H16" s="1">
        <f t="shared" ref="H16:H18" si="0">G16/$F$15</f>
        <v>0.43333333333333335</v>
      </c>
      <c r="I16" s="1">
        <f t="shared" ref="I16:I18" si="1">0.296*H16</f>
        <v>0.12826666666666667</v>
      </c>
      <c r="J16" s="1">
        <v>27</v>
      </c>
      <c r="K16" s="1">
        <f t="shared" ref="K16:K18" si="2">J16/$F$15</f>
        <v>0.45</v>
      </c>
      <c r="L16" s="1">
        <f t="shared" ref="L16:L18" si="3">0.296*K16</f>
        <v>0.13319999999999999</v>
      </c>
      <c r="M16" s="1">
        <v>26</v>
      </c>
      <c r="N16" s="1">
        <f t="shared" ref="N16:N18" si="4">M16/$F$15</f>
        <v>0.43333333333333335</v>
      </c>
      <c r="O16" s="1">
        <f t="shared" ref="O16:O18" si="5">0.296*N16</f>
        <v>0.12826666666666667</v>
      </c>
      <c r="P16" s="1">
        <v>26</v>
      </c>
      <c r="Q16" s="1">
        <f t="shared" ref="Q16:Q18" si="6">P16/$F$15</f>
        <v>0.43333333333333335</v>
      </c>
      <c r="R16" s="1">
        <f t="shared" ref="R16:R18" si="7">0.296*Q16</f>
        <v>0.12826666666666667</v>
      </c>
      <c r="S16" s="1">
        <v>17</v>
      </c>
      <c r="T16" s="1">
        <f t="shared" ref="T16:T18" si="8">S16/$F$15</f>
        <v>0.28333333333333333</v>
      </c>
      <c r="U16" s="1">
        <f t="shared" ref="U16:U18" si="9">0.296*T16</f>
        <v>8.3866666666666659E-2</v>
      </c>
      <c r="V16" s="1">
        <f t="shared" ref="V16:V18" si="10">((U16)+(3*R16)+(2*O16)+(3*L16)+I16)/10</f>
        <v>0.12530666666666668</v>
      </c>
      <c r="W16" s="1">
        <v>0.42949999999999999</v>
      </c>
      <c r="X16" s="1">
        <f t="shared" ref="X16:X18" si="11">V16*W16</f>
        <v>5.3819213333333338E-2</v>
      </c>
    </row>
    <row r="17" spans="2:24" x14ac:dyDescent="0.25">
      <c r="B17" s="1">
        <v>3</v>
      </c>
      <c r="C17" s="1">
        <f t="shared" ref="C17:C18" si="12">D16</f>
        <v>0.49299999999999999</v>
      </c>
      <c r="D17" s="1">
        <v>0.442</v>
      </c>
      <c r="E17" s="1">
        <v>1</v>
      </c>
      <c r="F17" s="1">
        <v>60</v>
      </c>
      <c r="G17" s="1">
        <v>23</v>
      </c>
      <c r="H17" s="1">
        <f t="shared" si="0"/>
        <v>0.38333333333333336</v>
      </c>
      <c r="I17" s="1">
        <f t="shared" si="1"/>
        <v>0.11346666666666667</v>
      </c>
      <c r="J17" s="1">
        <v>21</v>
      </c>
      <c r="K17" s="1">
        <f t="shared" si="2"/>
        <v>0.35</v>
      </c>
      <c r="L17" s="1">
        <f t="shared" si="3"/>
        <v>0.10359999999999998</v>
      </c>
      <c r="M17" s="1">
        <v>23</v>
      </c>
      <c r="N17" s="1">
        <f t="shared" si="4"/>
        <v>0.38333333333333336</v>
      </c>
      <c r="O17" s="1">
        <f t="shared" si="5"/>
        <v>0.11346666666666667</v>
      </c>
      <c r="P17" s="1">
        <v>20</v>
      </c>
      <c r="Q17" s="1">
        <f t="shared" si="6"/>
        <v>0.33333333333333331</v>
      </c>
      <c r="R17" s="1">
        <f t="shared" si="7"/>
        <v>9.8666666666666653E-2</v>
      </c>
      <c r="S17" s="1">
        <v>15</v>
      </c>
      <c r="T17" s="1">
        <f t="shared" si="8"/>
        <v>0.25</v>
      </c>
      <c r="U17" s="1">
        <f t="shared" si="9"/>
        <v>7.3999999999999996E-2</v>
      </c>
      <c r="V17" s="1">
        <f t="shared" si="10"/>
        <v>0.10211999999999999</v>
      </c>
      <c r="W17" s="1">
        <v>0.46750000000000003</v>
      </c>
      <c r="X17" s="1">
        <f t="shared" si="11"/>
        <v>4.7741099999999995E-2</v>
      </c>
    </row>
    <row r="18" spans="2:24" x14ac:dyDescent="0.25">
      <c r="B18" s="1">
        <v>4</v>
      </c>
      <c r="C18" s="1">
        <f t="shared" si="12"/>
        <v>0.442</v>
      </c>
      <c r="D18" s="1">
        <v>0</v>
      </c>
      <c r="E18" s="1">
        <v>0.93200000000000005</v>
      </c>
      <c r="F18" s="1">
        <v>60</v>
      </c>
      <c r="G18" s="1">
        <v>2</v>
      </c>
      <c r="H18" s="1">
        <f t="shared" si="0"/>
        <v>3.3333333333333333E-2</v>
      </c>
      <c r="I18" s="1">
        <f t="shared" si="1"/>
        <v>9.8666666666666659E-3</v>
      </c>
      <c r="J18" s="1">
        <v>7</v>
      </c>
      <c r="K18" s="1">
        <f t="shared" si="2"/>
        <v>0.11666666666666667</v>
      </c>
      <c r="L18" s="1">
        <f t="shared" si="3"/>
        <v>3.4533333333333333E-2</v>
      </c>
      <c r="M18" s="1">
        <v>11</v>
      </c>
      <c r="N18" s="1">
        <f t="shared" si="4"/>
        <v>0.18333333333333332</v>
      </c>
      <c r="O18" s="1">
        <f t="shared" si="5"/>
        <v>5.4266666666666658E-2</v>
      </c>
      <c r="P18" s="1">
        <v>9</v>
      </c>
      <c r="Q18" s="1">
        <f t="shared" si="6"/>
        <v>0.15</v>
      </c>
      <c r="R18" s="1">
        <f t="shared" si="7"/>
        <v>4.4399999999999995E-2</v>
      </c>
      <c r="S18" s="1">
        <v>7</v>
      </c>
      <c r="T18" s="1">
        <f t="shared" si="8"/>
        <v>0.11666666666666667</v>
      </c>
      <c r="U18" s="1">
        <f t="shared" si="9"/>
        <v>3.4533333333333333E-2</v>
      </c>
      <c r="V18" s="1">
        <f t="shared" si="10"/>
        <v>3.8973333333333339E-2</v>
      </c>
      <c r="W18" s="1">
        <v>0.20599999999999999</v>
      </c>
      <c r="X18" s="1">
        <f t="shared" si="11"/>
        <v>8.0285066666666675E-3</v>
      </c>
    </row>
    <row r="19" spans="2:24" x14ac:dyDescent="0.25">
      <c r="V19" s="7" t="s">
        <v>37</v>
      </c>
      <c r="W19" s="8">
        <f>SUM(W15:W18)</f>
        <v>1.2105999999999999</v>
      </c>
      <c r="X19" s="8">
        <f>SUM(X15:X18)</f>
        <v>0.11633031866666667</v>
      </c>
    </row>
    <row r="24" spans="2:24" x14ac:dyDescent="0.25">
      <c r="B24" s="6" t="s">
        <v>26</v>
      </c>
      <c r="C24" s="21" t="str">
        <f>C11</f>
        <v xml:space="preserve">AFORO 01 </v>
      </c>
      <c r="D24" s="21"/>
      <c r="E24" s="21"/>
    </row>
    <row r="26" spans="2:24" ht="39.6" x14ac:dyDescent="0.25">
      <c r="B26" s="4" t="s">
        <v>27</v>
      </c>
      <c r="C26" s="4" t="s">
        <v>29</v>
      </c>
      <c r="D26" s="4" t="s">
        <v>28</v>
      </c>
      <c r="E26" s="4" t="s">
        <v>30</v>
      </c>
      <c r="F26" s="4" t="s">
        <v>31</v>
      </c>
      <c r="G26" s="4" t="s">
        <v>32</v>
      </c>
      <c r="H26" s="4" t="s">
        <v>33</v>
      </c>
      <c r="X26" s="2"/>
    </row>
    <row r="27" spans="2:24" x14ac:dyDescent="0.25">
      <c r="B27" s="9">
        <f>C2</f>
        <v>45197</v>
      </c>
      <c r="C27" s="1">
        <f>MAX(C15:D18)</f>
        <v>0.49299999999999999</v>
      </c>
      <c r="D27" s="1">
        <f>C9</f>
        <v>3.52</v>
      </c>
      <c r="E27" s="1">
        <v>7.2534000000000001</v>
      </c>
      <c r="F27" s="1">
        <f>W19</f>
        <v>1.2105999999999999</v>
      </c>
      <c r="G27" s="1">
        <f>H27/F27</f>
        <v>9.60931097527397E-2</v>
      </c>
      <c r="H27" s="1">
        <f>X19</f>
        <v>0.11633031866666667</v>
      </c>
      <c r="X27" s="2"/>
    </row>
  </sheetData>
  <mergeCells count="10">
    <mergeCell ref="C24:E24"/>
    <mergeCell ref="C7:G7"/>
    <mergeCell ref="G13:I13"/>
    <mergeCell ref="J13:L13"/>
    <mergeCell ref="M13:O13"/>
    <mergeCell ref="P13:R13"/>
    <mergeCell ref="S13:U13"/>
    <mergeCell ref="B4:B5"/>
    <mergeCell ref="C2:G2"/>
    <mergeCell ref="C4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AF_RP_01</vt:lpstr>
      <vt:lpstr>AF_RP_02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Lopez Espitia</dc:creator>
  <cp:lastModifiedBy>diego aaron</cp:lastModifiedBy>
  <dcterms:created xsi:type="dcterms:W3CDTF">2023-10-09T21:43:07Z</dcterms:created>
  <dcterms:modified xsi:type="dcterms:W3CDTF">2023-11-11T06:03:36Z</dcterms:modified>
</cp:coreProperties>
</file>